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775" yWindow="810" windowWidth="19200" windowHeight="11760"/>
  </bookViews>
  <sheets>
    <sheet name="Sebesség számláló" sheetId="2" r:id="rId1"/>
    <sheet name="Kerék váltóméret kalkulátor" sheetId="5" r:id="rId2"/>
    <sheet name="Felni méret kalkulátor" sheetId="4" r:id="rId3"/>
    <sheet name="Autó magasság különbség" sheetId="1" r:id="rId4"/>
    <sheet name="Útiköltség számoló" sheetId="6" r:id="rId5"/>
  </sheets>
  <calcPr calcId="124519"/>
</workbook>
</file>

<file path=xl/calcChain.xml><?xml version="1.0" encoding="utf-8"?>
<calcChain xmlns="http://schemas.openxmlformats.org/spreadsheetml/2006/main">
  <c r="G13" i="2"/>
  <c r="K33"/>
  <c r="K32"/>
  <c r="K31"/>
  <c r="K30"/>
  <c r="K29"/>
  <c r="F30"/>
  <c r="F31"/>
  <c r="F32"/>
  <c r="F33"/>
  <c r="F29"/>
  <c r="G6" i="6"/>
  <c r="D16" i="4"/>
  <c r="G5" i="2"/>
  <c r="G6"/>
  <c r="E12" i="1"/>
  <c r="E11"/>
  <c r="D14"/>
  <c r="D17" i="4"/>
  <c r="D13"/>
  <c r="D12"/>
  <c r="E13"/>
  <c r="E12"/>
  <c r="G7" i="6"/>
  <c r="D14" i="5"/>
  <c r="E13"/>
  <c r="D13"/>
  <c r="E14"/>
  <c r="E21"/>
  <c r="E20"/>
  <c r="E18"/>
  <c r="G17" i="2"/>
  <c r="G16"/>
  <c r="J16"/>
  <c r="G15"/>
  <c r="J15"/>
  <c r="D22"/>
  <c r="G14"/>
  <c r="J14"/>
  <c r="K14"/>
  <c r="E21"/>
  <c r="G12"/>
  <c r="J12"/>
  <c r="K12"/>
  <c r="E17" i="5"/>
  <c r="E19"/>
  <c r="K21" i="2"/>
  <c r="K22"/>
  <c r="K15"/>
  <c r="E22"/>
  <c r="D21"/>
  <c r="J13"/>
  <c r="K16"/>
  <c r="E23"/>
  <c r="D23"/>
  <c r="K23"/>
  <c r="J17"/>
  <c r="K20"/>
  <c r="K13"/>
  <c r="E20"/>
  <c r="D20"/>
  <c r="D24"/>
  <c r="K17"/>
  <c r="E24"/>
</calcChain>
</file>

<file path=xl/sharedStrings.xml><?xml version="1.0" encoding="utf-8"?>
<sst xmlns="http://schemas.openxmlformats.org/spreadsheetml/2006/main" count="146" uniqueCount="79">
  <si>
    <t xml:space="preserve"> </t>
  </si>
  <si>
    <t>m</t>
  </si>
  <si>
    <t>mm</t>
  </si>
  <si>
    <t>km/h</t>
  </si>
  <si>
    <t>Liter</t>
  </si>
  <si>
    <t>km</t>
  </si>
  <si>
    <t>Gumi szélessége</t>
  </si>
  <si>
    <t>Felni méret</t>
  </si>
  <si>
    <t>Max motorfordulat</t>
  </si>
  <si>
    <t>1/min</t>
  </si>
  <si>
    <t>Teljes kerék</t>
  </si>
  <si>
    <t>fordulat:</t>
  </si>
  <si>
    <t>m/s-ban</t>
  </si>
  <si>
    <t>km/h-ban</t>
  </si>
  <si>
    <t>Sebesség</t>
  </si>
  <si>
    <t>Max váltási sebesség</t>
  </si>
  <si>
    <t>1-ből 2-be</t>
  </si>
  <si>
    <t>2-ből 3-ba</t>
  </si>
  <si>
    <t>3-ból 4-be</t>
  </si>
  <si>
    <t>4-ből 5-be</t>
  </si>
  <si>
    <t>5-ből 6-ba</t>
  </si>
  <si>
    <t>Kerék váltóméret kalkulátor</t>
  </si>
  <si>
    <t>Gyári</t>
  </si>
  <si>
    <t>Választott</t>
  </si>
  <si>
    <t>mm-ben</t>
  </si>
  <si>
    <t>%-ba</t>
  </si>
  <si>
    <t>Választott - kerület</t>
  </si>
  <si>
    <t>Gyári - kerület</t>
  </si>
  <si>
    <t>mm-rel nagyobb</t>
  </si>
  <si>
    <t>%-kal nagyobb</t>
  </si>
  <si>
    <t>Óra szerint 30km/h</t>
  </si>
  <si>
    <t>Óra szerint 50km/h</t>
  </si>
  <si>
    <t>Óra szerint 70km/h</t>
  </si>
  <si>
    <t>Óra szerint 100km/h</t>
  </si>
  <si>
    <t>Óra szerint 130km/h</t>
  </si>
  <si>
    <t>Gumi oldalfal</t>
  </si>
  <si>
    <t xml:space="preserve">valójában: </t>
  </si>
  <si>
    <t>Átmérő</t>
  </si>
  <si>
    <t>Szélesség</t>
  </si>
  <si>
    <t>ET</t>
  </si>
  <si>
    <t>Coll-ban</t>
  </si>
  <si>
    <t>Választott - szélesség</t>
  </si>
  <si>
    <t>Gyári - szélesség</t>
  </si>
  <si>
    <t>mm-rel szélessebb</t>
  </si>
  <si>
    <t>%-kal szélesebb</t>
  </si>
  <si>
    <t>Az eredeti mérethez képest</t>
  </si>
  <si>
    <t>mm-rel kijjebb lesz a felni</t>
  </si>
  <si>
    <t>mm-rel beljebb lesz a felni</t>
  </si>
  <si>
    <t>Felni méret kalkulátor</t>
  </si>
  <si>
    <t>Gumi szélesség</t>
  </si>
  <si>
    <t>%-ban</t>
  </si>
  <si>
    <t>Autó magasság különbség</t>
  </si>
  <si>
    <t>Keréksugár</t>
  </si>
  <si>
    <t>Az autó</t>
  </si>
  <si>
    <t>mm-rel lesz alacsonyabb</t>
  </si>
  <si>
    <t>Ft</t>
  </si>
  <si>
    <t>Fogyasztás 100km-en:</t>
  </si>
  <si>
    <t>Költség/km:</t>
  </si>
  <si>
    <t>Össz költség:</t>
  </si>
  <si>
    <t>Útiköltség számoló</t>
  </si>
  <si>
    <t>Sebesség számláló</t>
  </si>
  <si>
    <t>Üzemanyag ár:</t>
  </si>
  <si>
    <t>Megtett távolság</t>
  </si>
  <si>
    <t>Összáttétel (fokozat×végáttétel)</t>
  </si>
  <si>
    <t>R</t>
  </si>
  <si>
    <t>Áttétel</t>
  </si>
  <si>
    <t>diffi (végáttétel)</t>
  </si>
  <si>
    <t>Váltás utáni fordulatszám</t>
  </si>
  <si>
    <t>WR:</t>
  </si>
  <si>
    <t>1.</t>
  </si>
  <si>
    <t>2.</t>
  </si>
  <si>
    <t>3.</t>
  </si>
  <si>
    <t>4.</t>
  </si>
  <si>
    <t>5.</t>
  </si>
  <si>
    <t>fogszámok</t>
  </si>
  <si>
    <t>áttétel:</t>
  </si>
  <si>
    <t>CR</t>
  </si>
  <si>
    <t>diffi</t>
  </si>
  <si>
    <t>F16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</si>
</sst>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1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24"/>
      <name val="Arial"/>
      <family val="2"/>
    </font>
    <font>
      <b/>
      <i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u/>
      <sz val="24"/>
      <color indexed="8"/>
      <name val="Arial"/>
      <family val="2"/>
    </font>
    <font>
      <b/>
      <u/>
      <sz val="10"/>
      <color indexed="8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indexed="22"/>
      <name val="Arial"/>
      <family val="2"/>
    </font>
    <font>
      <sz val="10"/>
      <color indexed="22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ill="1"/>
    <xf numFmtId="0" fontId="0" fillId="2" borderId="0" xfId="0" applyFill="1"/>
    <xf numFmtId="0" fontId="6" fillId="2" borderId="0" xfId="0" applyFont="1" applyFill="1"/>
    <xf numFmtId="0" fontId="2" fillId="2" borderId="0" xfId="0" applyFont="1" applyFill="1"/>
    <xf numFmtId="0" fontId="7" fillId="3" borderId="0" xfId="0" applyFont="1" applyFill="1"/>
    <xf numFmtId="0" fontId="8" fillId="3" borderId="0" xfId="0" applyFont="1" applyFill="1" applyBorder="1"/>
    <xf numFmtId="2" fontId="7" fillId="3" borderId="0" xfId="0" applyNumberFormat="1" applyFont="1" applyFill="1"/>
    <xf numFmtId="0" fontId="8" fillId="3" borderId="0" xfId="0" applyFont="1" applyFill="1"/>
    <xf numFmtId="0" fontId="10" fillId="3" borderId="0" xfId="0" applyFont="1" applyFill="1" applyBorder="1"/>
    <xf numFmtId="0" fontId="10" fillId="3" borderId="0" xfId="0" applyFont="1" applyFill="1"/>
    <xf numFmtId="2" fontId="8" fillId="3" borderId="0" xfId="0" applyNumberFormat="1" applyFont="1" applyFill="1"/>
    <xf numFmtId="2" fontId="7" fillId="3" borderId="0" xfId="0" applyNumberFormat="1" applyFont="1" applyFill="1" applyBorder="1"/>
    <xf numFmtId="0" fontId="7" fillId="0" borderId="0" xfId="0" applyFont="1" applyFill="1"/>
    <xf numFmtId="0" fontId="0" fillId="4" borderId="0" xfId="0" applyFill="1"/>
    <xf numFmtId="0" fontId="8" fillId="4" borderId="0" xfId="0" applyFont="1" applyFill="1"/>
    <xf numFmtId="0" fontId="2" fillId="4" borderId="0" xfId="0" applyFont="1" applyFill="1"/>
    <xf numFmtId="0" fontId="3" fillId="4" borderId="0" xfId="0" applyFont="1" applyFill="1"/>
    <xf numFmtId="0" fontId="10" fillId="3" borderId="0" xfId="0" applyFont="1" applyFill="1" applyAlignment="1">
      <alignment horizontal="right"/>
    </xf>
    <xf numFmtId="0" fontId="2" fillId="0" borderId="0" xfId="0" applyFont="1" applyFill="1"/>
    <xf numFmtId="2" fontId="0" fillId="4" borderId="0" xfId="0" applyNumberFormat="1" applyFill="1"/>
    <xf numFmtId="0" fontId="0" fillId="5" borderId="0" xfId="0" applyFill="1"/>
    <xf numFmtId="0" fontId="10" fillId="5" borderId="0" xfId="0" applyFont="1" applyFill="1" applyBorder="1"/>
    <xf numFmtId="0" fontId="8" fillId="5" borderId="0" xfId="0" applyFont="1" applyFill="1" applyBorder="1"/>
    <xf numFmtId="0" fontId="2" fillId="5" borderId="0" xfId="0" applyFont="1" applyFill="1"/>
    <xf numFmtId="2" fontId="0" fillId="5" borderId="0" xfId="0" applyNumberFormat="1" applyFill="1"/>
    <xf numFmtId="0" fontId="4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1" fillId="5" borderId="0" xfId="0" applyFont="1" applyFill="1"/>
    <xf numFmtId="0" fontId="8" fillId="5" borderId="0" xfId="0" applyFont="1" applyFill="1" applyBorder="1" applyAlignment="1">
      <alignment horizontal="right"/>
    </xf>
    <xf numFmtId="2" fontId="0" fillId="5" borderId="0" xfId="0" applyNumberFormat="1" applyFill="1" applyAlignment="1">
      <alignment horizontal="center"/>
    </xf>
    <xf numFmtId="0" fontId="0" fillId="0" borderId="0" xfId="0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1" fillId="6" borderId="2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" fillId="7" borderId="0" xfId="0" applyFont="1" applyFill="1" applyBorder="1" applyAlignment="1">
      <alignment vertical="center"/>
    </xf>
    <xf numFmtId="0" fontId="0" fillId="7" borderId="6" xfId="0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12" fillId="7" borderId="0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right" vertical="center"/>
    </xf>
    <xf numFmtId="0" fontId="2" fillId="7" borderId="0" xfId="0" applyFont="1" applyFill="1" applyBorder="1" applyAlignment="1">
      <alignment horizontal="right" vertical="center"/>
    </xf>
    <xf numFmtId="0" fontId="2" fillId="7" borderId="0" xfId="0" applyFont="1" applyFill="1" applyBorder="1" applyAlignment="1">
      <alignment vertical="center"/>
    </xf>
    <xf numFmtId="0" fontId="1" fillId="7" borderId="6" xfId="0" applyFont="1" applyFill="1" applyBorder="1" applyAlignment="1">
      <alignment vertical="center"/>
    </xf>
    <xf numFmtId="2" fontId="1" fillId="7" borderId="0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7" borderId="8" xfId="0" applyFill="1" applyBorder="1" applyAlignment="1">
      <alignment vertical="center"/>
    </xf>
    <xf numFmtId="0" fontId="0" fillId="7" borderId="9" xfId="0" applyFill="1" applyBorder="1" applyAlignment="1">
      <alignment vertical="center"/>
    </xf>
    <xf numFmtId="0" fontId="2" fillId="7" borderId="10" xfId="0" applyFont="1" applyFill="1" applyBorder="1" applyAlignment="1">
      <alignment vertical="center"/>
    </xf>
    <xf numFmtId="0" fontId="0" fillId="7" borderId="1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7" borderId="13" xfId="0" applyFill="1" applyBorder="1" applyAlignment="1">
      <alignment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65" fontId="11" fillId="7" borderId="14" xfId="0" applyNumberFormat="1" applyFont="1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1" fillId="7" borderId="15" xfId="0" applyFont="1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65" fontId="11" fillId="7" borderId="1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13" fillId="7" borderId="18" xfId="0" applyFont="1" applyFill="1" applyBorder="1" applyAlignment="1">
      <alignment horizontal="center" vertical="center"/>
    </xf>
    <xf numFmtId="0" fontId="14" fillId="7" borderId="18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7" borderId="21" xfId="0" applyFill="1" applyBorder="1" applyAlignment="1">
      <alignment vertical="center"/>
    </xf>
    <xf numFmtId="0" fontId="11" fillId="7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vertical="center"/>
    </xf>
    <xf numFmtId="0" fontId="12" fillId="7" borderId="0" xfId="0" applyFont="1" applyFill="1" applyBorder="1" applyAlignment="1">
      <alignment vertical="center"/>
    </xf>
    <xf numFmtId="164" fontId="1" fillId="7" borderId="0" xfId="0" applyNumberFormat="1" applyFont="1" applyFill="1" applyBorder="1" applyAlignment="1">
      <alignment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0" fillId="7" borderId="6" xfId="0" applyFill="1" applyBorder="1" applyAlignment="1">
      <alignment vertical="center"/>
    </xf>
    <xf numFmtId="0" fontId="5" fillId="7" borderId="1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0" borderId="3" xfId="0" applyFont="1" applyFill="1" applyBorder="1" applyProtection="1">
      <protection locked="0"/>
    </xf>
    <xf numFmtId="0" fontId="7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1" xfId="0" applyFill="1" applyBorder="1" applyProtection="1">
      <protection locked="0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showGridLines="0" showRowColHeaders="0" tabSelected="1" topLeftCell="C1" workbookViewId="0">
      <selection activeCell="F9" sqref="F9"/>
    </sheetView>
  </sheetViews>
  <sheetFormatPr defaultColWidth="11.42578125" defaultRowHeight="15" customHeight="1"/>
  <cols>
    <col min="1" max="1" width="11.42578125" style="31" customWidth="1"/>
    <col min="2" max="2" width="6" style="31" customWidth="1"/>
    <col min="3" max="3" width="21.85546875" style="31" bestFit="1" customWidth="1"/>
    <col min="4" max="5" width="11.42578125" style="31" customWidth="1"/>
    <col min="6" max="6" width="12.7109375" style="31" customWidth="1"/>
    <col min="7" max="7" width="11.42578125" style="31" customWidth="1"/>
    <col min="8" max="8" width="11.85546875" style="31" customWidth="1"/>
    <col min="9" max="9" width="16.28515625" style="31" customWidth="1"/>
    <col min="10" max="10" width="13.28515625" style="31" customWidth="1"/>
    <col min="11" max="11" width="14.42578125" style="31" customWidth="1"/>
    <col min="12" max="12" width="5.28515625" style="31" customWidth="1"/>
    <col min="13" max="16384" width="11.42578125" style="31"/>
  </cols>
  <sheetData>
    <row r="1" spans="2:13" ht="15" customHeight="1">
      <c r="B1" s="32"/>
      <c r="C1" s="79" t="s">
        <v>60</v>
      </c>
      <c r="D1" s="79"/>
      <c r="E1" s="79"/>
      <c r="F1" s="79"/>
      <c r="G1" s="79"/>
      <c r="H1" s="79"/>
      <c r="I1" s="79"/>
      <c r="J1" s="79"/>
      <c r="K1" s="79"/>
      <c r="L1" s="73"/>
    </row>
    <row r="2" spans="2:13" ht="15" customHeight="1">
      <c r="B2" s="33"/>
      <c r="C2" s="80"/>
      <c r="D2" s="80"/>
      <c r="E2" s="80"/>
      <c r="F2" s="80"/>
      <c r="G2" s="80"/>
      <c r="H2" s="80"/>
      <c r="I2" s="80"/>
      <c r="J2" s="80"/>
      <c r="K2" s="80"/>
      <c r="L2" s="37"/>
    </row>
    <row r="3" spans="2:13" ht="15" customHeight="1">
      <c r="B3" s="33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2:13" ht="15" customHeight="1">
      <c r="B4" s="33"/>
      <c r="C4" s="36"/>
      <c r="D4" s="36"/>
      <c r="E4" s="36"/>
      <c r="F4" s="36"/>
      <c r="G4" s="36"/>
      <c r="H4" s="36"/>
      <c r="I4" s="36"/>
      <c r="J4" s="36"/>
      <c r="K4" s="36"/>
      <c r="L4" s="37"/>
    </row>
    <row r="5" spans="2:13" ht="15" customHeight="1">
      <c r="B5" s="33"/>
      <c r="C5" s="42" t="s">
        <v>6</v>
      </c>
      <c r="D5" s="34">
        <v>205</v>
      </c>
      <c r="E5" s="76" t="s">
        <v>24</v>
      </c>
      <c r="F5" s="77" t="s">
        <v>10</v>
      </c>
      <c r="G5" s="42">
        <f>SUM((((D5*(D6/100)*2)+(D7*25.4))*3.14159)/1000)</f>
        <v>2.0341795249999999</v>
      </c>
      <c r="H5" s="42" t="s">
        <v>1</v>
      </c>
      <c r="I5" s="81" t="s">
        <v>0</v>
      </c>
      <c r="J5" s="82"/>
      <c r="K5" s="82"/>
      <c r="L5" s="83"/>
    </row>
    <row r="6" spans="2:13" ht="15" customHeight="1">
      <c r="B6" s="33"/>
      <c r="C6" s="42" t="s">
        <v>35</v>
      </c>
      <c r="D6" s="34">
        <v>65</v>
      </c>
      <c r="E6" s="76" t="s">
        <v>50</v>
      </c>
      <c r="F6" s="77" t="s">
        <v>11</v>
      </c>
      <c r="G6" s="42">
        <f>G5*1000</f>
        <v>2034.1795249999998</v>
      </c>
      <c r="H6" s="42" t="s">
        <v>2</v>
      </c>
      <c r="I6" s="36"/>
      <c r="J6" s="44" t="s">
        <v>0</v>
      </c>
      <c r="K6" s="36"/>
      <c r="L6" s="37"/>
    </row>
    <row r="7" spans="2:13" ht="15" customHeight="1">
      <c r="B7" s="33"/>
      <c r="C7" s="42" t="s">
        <v>7</v>
      </c>
      <c r="D7" s="34">
        <v>15</v>
      </c>
      <c r="E7" s="42" t="s">
        <v>40</v>
      </c>
      <c r="F7" s="36"/>
      <c r="G7" s="36"/>
      <c r="H7" s="36"/>
      <c r="I7" s="36"/>
      <c r="J7" s="36"/>
      <c r="K7" s="36"/>
      <c r="L7" s="37"/>
    </row>
    <row r="8" spans="2:13" ht="15" customHeight="1">
      <c r="B8" s="33"/>
      <c r="C8" s="42" t="s">
        <v>8</v>
      </c>
      <c r="D8" s="34">
        <v>3000</v>
      </c>
      <c r="E8" s="42" t="s">
        <v>9</v>
      </c>
      <c r="F8" s="36"/>
      <c r="G8" s="36"/>
      <c r="H8" s="36"/>
      <c r="I8" s="36"/>
      <c r="J8" s="36"/>
      <c r="K8" s="36"/>
      <c r="L8" s="37"/>
    </row>
    <row r="9" spans="2:13" ht="15" customHeight="1">
      <c r="B9" s="33"/>
      <c r="C9" s="42"/>
      <c r="D9" s="42"/>
      <c r="E9" s="42"/>
      <c r="F9" s="36"/>
      <c r="G9" s="36"/>
      <c r="H9" s="36"/>
      <c r="I9" s="36"/>
      <c r="J9" s="36"/>
      <c r="K9" s="36"/>
      <c r="L9" s="37"/>
    </row>
    <row r="10" spans="2:13" ht="15" customHeight="1">
      <c r="B10" s="33"/>
      <c r="C10" s="74" t="s">
        <v>65</v>
      </c>
      <c r="D10" s="36"/>
      <c r="E10" s="36"/>
      <c r="F10" s="36"/>
      <c r="G10" s="36"/>
      <c r="H10" s="36"/>
      <c r="I10" s="36"/>
      <c r="J10" s="36"/>
      <c r="K10" s="36"/>
      <c r="L10" s="37"/>
    </row>
    <row r="11" spans="2:13" ht="15" customHeight="1">
      <c r="B11" s="33"/>
      <c r="C11" s="75" t="s">
        <v>66</v>
      </c>
      <c r="D11" s="34">
        <v>4.8330000000000002</v>
      </c>
      <c r="E11" s="36"/>
      <c r="F11" s="76" t="s">
        <v>63</v>
      </c>
      <c r="G11" s="76"/>
      <c r="H11" s="36"/>
      <c r="I11" s="36"/>
      <c r="J11" s="40" t="s">
        <v>12</v>
      </c>
      <c r="K11" s="40" t="s">
        <v>13</v>
      </c>
      <c r="L11" s="37"/>
    </row>
    <row r="12" spans="2:13" ht="15" customHeight="1">
      <c r="B12" s="33"/>
      <c r="C12" s="75" t="s">
        <v>64</v>
      </c>
      <c r="D12" s="34">
        <v>3.6659999999999999</v>
      </c>
      <c r="E12" s="36"/>
      <c r="F12" s="75" t="s">
        <v>64</v>
      </c>
      <c r="G12" s="78">
        <f>SUM(D11*D12)</f>
        <v>17.717777999999999</v>
      </c>
      <c r="H12" s="36"/>
      <c r="I12" s="42" t="s">
        <v>14</v>
      </c>
      <c r="J12" s="44">
        <f>SUM((G5*D8)/(G12*60)*(-1))</f>
        <v>-5.7405040434528534</v>
      </c>
      <c r="K12" s="44">
        <f t="shared" ref="K12:K17" si="0">SUM(J12*3.6)</f>
        <v>-20.665814556430274</v>
      </c>
      <c r="L12" s="37"/>
      <c r="M12" s="35"/>
    </row>
    <row r="13" spans="2:13" ht="15" customHeight="1">
      <c r="B13" s="33"/>
      <c r="C13" s="75">
        <v>1</v>
      </c>
      <c r="D13" s="34">
        <v>4.1109999999999998</v>
      </c>
      <c r="E13" s="36"/>
      <c r="F13" s="75">
        <v>1</v>
      </c>
      <c r="G13" s="78">
        <f>SUM(D11*D13)</f>
        <v>19.868462999999998</v>
      </c>
      <c r="H13" s="36"/>
      <c r="I13" s="42" t="s">
        <v>14</v>
      </c>
      <c r="J13" s="44">
        <f>SUM(G5*D8)/(G13*60)</f>
        <v>5.119116473679922</v>
      </c>
      <c r="K13" s="44">
        <f t="shared" si="0"/>
        <v>18.428819305247721</v>
      </c>
      <c r="L13" s="37"/>
      <c r="M13" s="35"/>
    </row>
    <row r="14" spans="2:13" ht="15" customHeight="1">
      <c r="B14" s="33"/>
      <c r="C14" s="75">
        <v>2</v>
      </c>
      <c r="D14" s="34">
        <v>2.3330000000000002</v>
      </c>
      <c r="E14" s="36"/>
      <c r="F14" s="75">
        <v>2</v>
      </c>
      <c r="G14" s="78">
        <f>SUM(D11*D14)</f>
        <v>11.275389000000001</v>
      </c>
      <c r="H14" s="36"/>
      <c r="I14" s="42" t="s">
        <v>14</v>
      </c>
      <c r="J14" s="44">
        <f>SUM(G5*D8)/(G14*60)</f>
        <v>9.0204405586361567</v>
      </c>
      <c r="K14" s="44">
        <f t="shared" si="0"/>
        <v>32.473586011090163</v>
      </c>
      <c r="L14" s="37"/>
    </row>
    <row r="15" spans="2:13" ht="15" customHeight="1">
      <c r="B15" s="33"/>
      <c r="C15" s="75">
        <v>3</v>
      </c>
      <c r="D15" s="34">
        <v>1.472</v>
      </c>
      <c r="E15" s="36"/>
      <c r="F15" s="75">
        <v>3</v>
      </c>
      <c r="G15" s="78">
        <f>SUM(D11*D15)</f>
        <v>7.1141760000000005</v>
      </c>
      <c r="H15" s="36"/>
      <c r="I15" s="42" t="s">
        <v>14</v>
      </c>
      <c r="J15" s="44">
        <f>SUM(G5*D8)/(G15*60)</f>
        <v>14.296662923436246</v>
      </c>
      <c r="K15" s="44">
        <f t="shared" si="0"/>
        <v>51.467986524370488</v>
      </c>
      <c r="L15" s="37"/>
    </row>
    <row r="16" spans="2:13" ht="15" customHeight="1">
      <c r="B16" s="33"/>
      <c r="C16" s="75">
        <v>4</v>
      </c>
      <c r="D16" s="34">
        <v>1.0249999999999999</v>
      </c>
      <c r="E16" s="36"/>
      <c r="F16" s="75">
        <v>4</v>
      </c>
      <c r="G16" s="78">
        <f>SUM(D11*D16)</f>
        <v>4.9538250000000001</v>
      </c>
      <c r="H16" s="36"/>
      <c r="I16" s="42" t="s">
        <v>14</v>
      </c>
      <c r="J16" s="44">
        <f>SUM(G5*D8)/(G16*60)</f>
        <v>20.531402754437224</v>
      </c>
      <c r="K16" s="44">
        <f t="shared" si="0"/>
        <v>73.913049915974014</v>
      </c>
      <c r="L16" s="37"/>
    </row>
    <row r="17" spans="1:13" ht="15" customHeight="1">
      <c r="B17" s="33"/>
      <c r="C17" s="75">
        <v>5</v>
      </c>
      <c r="D17" s="34">
        <v>0.81599999999999995</v>
      </c>
      <c r="E17" s="36"/>
      <c r="F17" s="75">
        <v>5</v>
      </c>
      <c r="G17" s="78">
        <f>SUM(D11*D17)</f>
        <v>3.9437279999999997</v>
      </c>
      <c r="H17" s="36"/>
      <c r="I17" s="42" t="s">
        <v>14</v>
      </c>
      <c r="J17" s="44">
        <f>SUM(G5*D8)/(G17*60)</f>
        <v>25.790058606983038</v>
      </c>
      <c r="K17" s="44">
        <f t="shared" si="0"/>
        <v>92.844210985138943</v>
      </c>
      <c r="L17" s="37"/>
    </row>
    <row r="18" spans="1:13" ht="15" customHeight="1">
      <c r="B18" s="33"/>
      <c r="C18" s="36" t="s">
        <v>0</v>
      </c>
      <c r="D18" s="36"/>
      <c r="E18" s="36"/>
      <c r="F18" s="36"/>
      <c r="G18" s="36"/>
      <c r="H18" s="36"/>
      <c r="I18" s="36" t="s">
        <v>0</v>
      </c>
      <c r="J18" s="36"/>
      <c r="K18" s="36"/>
      <c r="L18" s="37"/>
    </row>
    <row r="19" spans="1:13" ht="15" customHeight="1">
      <c r="B19" s="33"/>
      <c r="C19" s="38" t="s">
        <v>15</v>
      </c>
      <c r="D19" s="39" t="s">
        <v>12</v>
      </c>
      <c r="E19" s="40" t="s">
        <v>13</v>
      </c>
      <c r="F19" s="41"/>
      <c r="G19" s="41"/>
      <c r="H19" s="41" t="s">
        <v>0</v>
      </c>
      <c r="I19" s="38" t="s">
        <v>67</v>
      </c>
      <c r="J19" s="42"/>
      <c r="K19" s="40" t="s">
        <v>9</v>
      </c>
      <c r="L19" s="43"/>
    </row>
    <row r="20" spans="1:13" ht="15" customHeight="1">
      <c r="B20" s="33"/>
      <c r="C20" s="42" t="s">
        <v>16</v>
      </c>
      <c r="D20" s="44">
        <f t="shared" ref="D20:E24" si="1">J13</f>
        <v>5.119116473679922</v>
      </c>
      <c r="E20" s="44">
        <f t="shared" si="1"/>
        <v>18.428819305247721</v>
      </c>
      <c r="F20" s="44"/>
      <c r="G20" s="44"/>
      <c r="H20" s="36"/>
      <c r="I20" s="42" t="s">
        <v>16</v>
      </c>
      <c r="J20" s="36"/>
      <c r="K20" s="36">
        <f>SUM((J13*G14*60)/(G5))</f>
        <v>1702.5054731208954</v>
      </c>
      <c r="L20" s="43"/>
    </row>
    <row r="21" spans="1:13" ht="15" customHeight="1">
      <c r="B21" s="33"/>
      <c r="C21" s="42" t="s">
        <v>17</v>
      </c>
      <c r="D21" s="44">
        <f t="shared" si="1"/>
        <v>9.0204405586361567</v>
      </c>
      <c r="E21" s="44">
        <f t="shared" si="1"/>
        <v>32.473586011090163</v>
      </c>
      <c r="F21" s="44"/>
      <c r="G21" s="44"/>
      <c r="H21" s="36"/>
      <c r="I21" s="42" t="s">
        <v>17</v>
      </c>
      <c r="J21" s="36"/>
      <c r="K21" s="36">
        <f>SUM((J14*G15*60)/(G5))</f>
        <v>1892.8418345477921</v>
      </c>
      <c r="L21" s="43"/>
    </row>
    <row r="22" spans="1:13" ht="15" customHeight="1">
      <c r="B22" s="33"/>
      <c r="C22" s="42" t="s">
        <v>18</v>
      </c>
      <c r="D22" s="44">
        <f t="shared" si="1"/>
        <v>14.296662923436246</v>
      </c>
      <c r="E22" s="44">
        <f t="shared" si="1"/>
        <v>51.467986524370488</v>
      </c>
      <c r="F22" s="44"/>
      <c r="G22" s="44"/>
      <c r="H22" s="36"/>
      <c r="I22" s="42" t="s">
        <v>18</v>
      </c>
      <c r="J22" s="36"/>
      <c r="K22" s="36">
        <f>SUM((J15*G16*60)/(G5))</f>
        <v>2088.994565217391</v>
      </c>
      <c r="L22" s="43"/>
    </row>
    <row r="23" spans="1:13" ht="15" customHeight="1">
      <c r="B23" s="33"/>
      <c r="C23" s="42" t="s">
        <v>19</v>
      </c>
      <c r="D23" s="44">
        <f t="shared" si="1"/>
        <v>20.531402754437224</v>
      </c>
      <c r="E23" s="44">
        <f t="shared" si="1"/>
        <v>73.913049915974014</v>
      </c>
      <c r="F23" s="44"/>
      <c r="G23" s="44"/>
      <c r="H23" s="36"/>
      <c r="I23" s="42" t="s">
        <v>19</v>
      </c>
      <c r="J23" s="36"/>
      <c r="K23" s="36">
        <f>SUM((J16*G17*60)/(G5))</f>
        <v>2388.2926829268285</v>
      </c>
      <c r="L23" s="43"/>
    </row>
    <row r="24" spans="1:13" ht="15" customHeight="1">
      <c r="B24" s="33"/>
      <c r="C24" s="42" t="s">
        <v>20</v>
      </c>
      <c r="D24" s="44">
        <f t="shared" si="1"/>
        <v>25.790058606983038</v>
      </c>
      <c r="E24" s="44">
        <f t="shared" si="1"/>
        <v>92.844210985138943</v>
      </c>
      <c r="F24" s="44"/>
      <c r="G24" s="44"/>
      <c r="H24" s="36"/>
      <c r="I24" s="42"/>
      <c r="J24" s="36"/>
      <c r="K24" s="36"/>
      <c r="L24" s="43"/>
    </row>
    <row r="25" spans="1:13" ht="15" customHeight="1"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7"/>
    </row>
    <row r="26" spans="1:13" ht="15" customHeight="1" thickBot="1"/>
    <row r="27" spans="1:13" ht="15" customHeight="1">
      <c r="C27" s="48" t="s">
        <v>68</v>
      </c>
      <c r="D27" s="84"/>
      <c r="E27" s="84"/>
      <c r="F27" s="49"/>
      <c r="G27" s="35" t="s">
        <v>78</v>
      </c>
      <c r="H27" s="48" t="s">
        <v>76</v>
      </c>
      <c r="I27" s="84"/>
      <c r="J27" s="84"/>
      <c r="K27" s="49"/>
    </row>
    <row r="28" spans="1:13" ht="15" customHeight="1" thickBot="1">
      <c r="A28" s="50"/>
      <c r="B28" s="51"/>
      <c r="C28" s="52"/>
      <c r="D28" s="81" t="s">
        <v>74</v>
      </c>
      <c r="E28" s="81"/>
      <c r="F28" s="53" t="s">
        <v>75</v>
      </c>
      <c r="G28" s="51"/>
      <c r="H28" s="52"/>
      <c r="I28" s="81" t="s">
        <v>74</v>
      </c>
      <c r="J28" s="81"/>
      <c r="K28" s="53" t="s">
        <v>75</v>
      </c>
      <c r="L28" s="51"/>
      <c r="M28" s="50"/>
    </row>
    <row r="29" spans="1:13" ht="15" customHeight="1">
      <c r="C29" s="54" t="s">
        <v>69</v>
      </c>
      <c r="D29" s="55">
        <v>9</v>
      </c>
      <c r="E29" s="56">
        <v>37</v>
      </c>
      <c r="F29" s="57">
        <f>E29/D29</f>
        <v>4.1111111111111107</v>
      </c>
      <c r="H29" s="54" t="s">
        <v>69</v>
      </c>
      <c r="I29" s="55">
        <v>37</v>
      </c>
      <c r="J29" s="56">
        <v>9</v>
      </c>
      <c r="K29" s="57">
        <f>J29/I29</f>
        <v>0.24324324324324326</v>
      </c>
    </row>
    <row r="30" spans="1:13" ht="15" customHeight="1">
      <c r="C30" s="54" t="s">
        <v>70</v>
      </c>
      <c r="D30" s="58">
        <v>15</v>
      </c>
      <c r="E30" s="59">
        <v>35</v>
      </c>
      <c r="F30" s="57">
        <f>E30/D30</f>
        <v>2.3333333333333335</v>
      </c>
      <c r="H30" s="54" t="s">
        <v>70</v>
      </c>
      <c r="I30" s="58">
        <v>35</v>
      </c>
      <c r="J30" s="59">
        <v>15</v>
      </c>
      <c r="K30" s="57">
        <f>J30/I30</f>
        <v>0.42857142857142855</v>
      </c>
    </row>
    <row r="31" spans="1:13" ht="15" customHeight="1">
      <c r="A31" s="31" t="s">
        <v>0</v>
      </c>
      <c r="C31" s="54" t="s">
        <v>71</v>
      </c>
      <c r="D31" s="60">
        <v>36</v>
      </c>
      <c r="E31" s="61">
        <v>53</v>
      </c>
      <c r="F31" s="57">
        <f>E31/D31</f>
        <v>1.4722222222222223</v>
      </c>
      <c r="H31" s="54" t="s">
        <v>71</v>
      </c>
      <c r="I31" s="60">
        <v>53</v>
      </c>
      <c r="J31" s="61">
        <v>36</v>
      </c>
      <c r="K31" s="57">
        <f>J31/I31</f>
        <v>0.67924528301886788</v>
      </c>
      <c r="L31" s="50"/>
      <c r="M31" s="50"/>
    </row>
    <row r="32" spans="1:13" ht="15" customHeight="1">
      <c r="C32" s="54" t="s">
        <v>72</v>
      </c>
      <c r="D32" s="60">
        <v>40</v>
      </c>
      <c r="E32" s="61">
        <v>41</v>
      </c>
      <c r="F32" s="57">
        <f>E32/D32</f>
        <v>1.0249999999999999</v>
      </c>
      <c r="H32" s="54" t="s">
        <v>72</v>
      </c>
      <c r="I32" s="60">
        <v>41</v>
      </c>
      <c r="J32" s="61">
        <v>40</v>
      </c>
      <c r="K32" s="57">
        <f>J32/I32</f>
        <v>0.97560975609756095</v>
      </c>
      <c r="L32" s="50"/>
      <c r="M32" s="50"/>
    </row>
    <row r="33" spans="3:13" ht="15" customHeight="1" thickBot="1">
      <c r="C33" s="62" t="s">
        <v>73</v>
      </c>
      <c r="D33" s="63">
        <v>43</v>
      </c>
      <c r="E33" s="64">
        <v>33</v>
      </c>
      <c r="F33" s="65">
        <f>E33/D33</f>
        <v>0.76744186046511631</v>
      </c>
      <c r="H33" s="62" t="s">
        <v>73</v>
      </c>
      <c r="I33" s="63">
        <v>33</v>
      </c>
      <c r="J33" s="64">
        <v>43</v>
      </c>
      <c r="K33" s="65">
        <f>J33/I33</f>
        <v>1.303030303030303</v>
      </c>
      <c r="L33" s="50"/>
      <c r="M33" s="50"/>
    </row>
    <row r="34" spans="3:13" ht="15" customHeight="1" thickBot="1">
      <c r="E34" s="66"/>
      <c r="H34" s="50"/>
      <c r="I34" s="50"/>
      <c r="J34" s="50"/>
      <c r="K34" s="50"/>
      <c r="L34" s="50"/>
      <c r="M34" s="50"/>
    </row>
    <row r="35" spans="3:13" ht="15" customHeight="1" thickBot="1">
      <c r="C35" s="67" t="s">
        <v>77</v>
      </c>
      <c r="D35" s="68">
        <v>3.55</v>
      </c>
      <c r="E35" s="69">
        <v>3.63</v>
      </c>
      <c r="F35" s="68">
        <v>3.72</v>
      </c>
      <c r="G35" s="70">
        <v>3.74</v>
      </c>
      <c r="H35" s="68">
        <v>3.94</v>
      </c>
      <c r="I35" s="71">
        <v>4.1900000000000004</v>
      </c>
      <c r="J35" s="50"/>
      <c r="K35" s="50"/>
      <c r="L35" s="50"/>
      <c r="M35" s="50"/>
    </row>
    <row r="36" spans="3:13" ht="15" customHeight="1">
      <c r="C36" s="51"/>
      <c r="D36" s="66"/>
      <c r="H36" s="50"/>
      <c r="I36" s="50"/>
      <c r="J36" s="50"/>
      <c r="K36" s="50"/>
      <c r="L36" s="50"/>
      <c r="M36" s="50"/>
    </row>
    <row r="37" spans="3:13" ht="15" customHeight="1">
      <c r="D37" s="72"/>
      <c r="E37" s="50"/>
    </row>
    <row r="39" spans="3:13" ht="15" customHeight="1">
      <c r="C39" s="50"/>
      <c r="D39" s="50"/>
    </row>
  </sheetData>
  <sheetProtection password="CAB5" sheet="1"/>
  <mergeCells count="6">
    <mergeCell ref="C1:K2"/>
    <mergeCell ref="I28:J28"/>
    <mergeCell ref="D28:E28"/>
    <mergeCell ref="I5:L5"/>
    <mergeCell ref="D27:E27"/>
    <mergeCell ref="I27:J27"/>
  </mergeCells>
  <phoneticPr fontId="0" type="noConversion"/>
  <pageMargins left="0.75" right="0.75" top="1" bottom="1" header="0.4921259845" footer="0.492125984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H24"/>
  <sheetViews>
    <sheetView showGridLines="0" showRowColHeaders="0" workbookViewId="0">
      <selection activeCell="E14" sqref="E14"/>
    </sheetView>
  </sheetViews>
  <sheetFormatPr defaultColWidth="11.42578125" defaultRowHeight="12.75"/>
  <cols>
    <col min="1" max="1" width="11.5703125" customWidth="1"/>
    <col min="2" max="2" width="5.28515625" customWidth="1"/>
    <col min="3" max="3" width="19.140625" bestFit="1" customWidth="1"/>
    <col min="4" max="4" width="12.7109375" customWidth="1"/>
    <col min="5" max="5" width="13" customWidth="1"/>
    <col min="6" max="6" width="21.140625" customWidth="1"/>
  </cols>
  <sheetData>
    <row r="3" spans="2:8">
      <c r="B3" s="5"/>
      <c r="C3" s="5"/>
      <c r="D3" s="5"/>
      <c r="E3" s="5"/>
      <c r="F3" s="5"/>
    </row>
    <row r="4" spans="2:8" ht="30">
      <c r="B4" s="85" t="s">
        <v>21</v>
      </c>
      <c r="C4" s="85"/>
      <c r="D4" s="85"/>
      <c r="E4" s="85"/>
      <c r="F4" s="85"/>
    </row>
    <row r="5" spans="2:8">
      <c r="B5" s="5"/>
      <c r="C5" s="5"/>
      <c r="D5" s="5"/>
      <c r="E5" s="5"/>
      <c r="F5" s="5"/>
    </row>
    <row r="6" spans="2:8">
      <c r="B6" s="5"/>
      <c r="C6" s="5"/>
      <c r="D6" s="8" t="s">
        <v>22</v>
      </c>
      <c r="E6" s="8" t="s">
        <v>23</v>
      </c>
      <c r="F6" s="8"/>
    </row>
    <row r="7" spans="2:8">
      <c r="B7" s="5"/>
      <c r="C7" s="9" t="s">
        <v>6</v>
      </c>
      <c r="D7" s="89">
        <v>175</v>
      </c>
      <c r="E7" s="90">
        <v>195</v>
      </c>
      <c r="F7" s="6" t="s">
        <v>24</v>
      </c>
      <c r="G7" t="s">
        <v>0</v>
      </c>
      <c r="H7" t="s">
        <v>0</v>
      </c>
    </row>
    <row r="8" spans="2:8">
      <c r="B8" s="5"/>
      <c r="C8" s="9" t="s">
        <v>35</v>
      </c>
      <c r="D8" s="89">
        <v>70</v>
      </c>
      <c r="E8" s="90">
        <v>50</v>
      </c>
      <c r="F8" s="6" t="s">
        <v>25</v>
      </c>
    </row>
    <row r="9" spans="2:8">
      <c r="B9" s="5"/>
      <c r="C9" s="9" t="s">
        <v>7</v>
      </c>
      <c r="D9" s="89">
        <v>13</v>
      </c>
      <c r="E9" s="90">
        <v>15</v>
      </c>
      <c r="F9" s="6" t="s">
        <v>40</v>
      </c>
    </row>
    <row r="10" spans="2:8">
      <c r="B10" s="5"/>
      <c r="C10" s="5"/>
      <c r="D10" s="5"/>
      <c r="E10" s="5"/>
      <c r="F10" s="5"/>
    </row>
    <row r="11" spans="2:8">
      <c r="B11" s="5"/>
      <c r="C11" s="5"/>
      <c r="D11" s="5"/>
      <c r="E11" s="5"/>
      <c r="F11" s="5"/>
    </row>
    <row r="12" spans="2:8">
      <c r="B12" s="5"/>
      <c r="C12" s="5"/>
      <c r="D12" s="5"/>
      <c r="E12" s="5"/>
      <c r="F12" s="5"/>
    </row>
    <row r="13" spans="2:8">
      <c r="B13" s="5"/>
      <c r="C13" s="10" t="s">
        <v>27</v>
      </c>
      <c r="D13" s="12">
        <f>SUM(((D7*(D8/100)*2)+(D9*25.4))*3.14159)</f>
        <v>1807.0425679999996</v>
      </c>
      <c r="E13" s="12">
        <f>D14-D13</f>
        <v>2.5132720000003701</v>
      </c>
      <c r="F13" s="8" t="s">
        <v>28</v>
      </c>
      <c r="G13" t="s">
        <v>0</v>
      </c>
    </row>
    <row r="14" spans="2:8">
      <c r="B14" s="5"/>
      <c r="C14" s="10" t="s">
        <v>26</v>
      </c>
      <c r="D14" s="12">
        <f>SUM(((E7*(E8/100)*2)+(E9*25.4))*3.14159)</f>
        <v>1809.55584</v>
      </c>
      <c r="E14" s="12">
        <f>(D14-D13)*100/D13</f>
        <v>0.13908205841448504</v>
      </c>
      <c r="F14" s="8" t="s">
        <v>29</v>
      </c>
      <c r="G14" t="s">
        <v>0</v>
      </c>
    </row>
    <row r="15" spans="2:8">
      <c r="B15" s="5"/>
      <c r="C15" s="10"/>
      <c r="D15" s="5"/>
      <c r="E15" s="5"/>
      <c r="F15" s="8"/>
    </row>
    <row r="16" spans="2:8">
      <c r="B16" s="5"/>
      <c r="C16" s="10"/>
      <c r="D16" s="5"/>
      <c r="E16" s="5"/>
      <c r="F16" s="8"/>
    </row>
    <row r="17" spans="1:8">
      <c r="B17" s="5"/>
      <c r="C17" s="10" t="s">
        <v>30</v>
      </c>
      <c r="D17" s="18" t="s">
        <v>36</v>
      </c>
      <c r="E17" s="7">
        <f>30+(30/100*E14)</f>
        <v>30.041724617524345</v>
      </c>
      <c r="F17" s="11" t="s">
        <v>3</v>
      </c>
    </row>
    <row r="18" spans="1:8">
      <c r="B18" s="5"/>
      <c r="C18" s="10" t="s">
        <v>31</v>
      </c>
      <c r="D18" s="18" t="s">
        <v>36</v>
      </c>
      <c r="E18" s="7">
        <f>50+(50/100*E14)</f>
        <v>50.069541029207244</v>
      </c>
      <c r="F18" s="11" t="s">
        <v>3</v>
      </c>
    </row>
    <row r="19" spans="1:8">
      <c r="B19" s="5"/>
      <c r="C19" s="10" t="s">
        <v>32</v>
      </c>
      <c r="D19" s="18" t="s">
        <v>36</v>
      </c>
      <c r="E19" s="7">
        <f>70+(70/100*E14)</f>
        <v>70.097357440890136</v>
      </c>
      <c r="F19" s="11" t="s">
        <v>3</v>
      </c>
    </row>
    <row r="20" spans="1:8">
      <c r="B20" s="5"/>
      <c r="C20" s="10" t="s">
        <v>33</v>
      </c>
      <c r="D20" s="18" t="s">
        <v>36</v>
      </c>
      <c r="E20" s="7">
        <f>100+E14</f>
        <v>100.13908205841449</v>
      </c>
      <c r="F20" s="11" t="s">
        <v>3</v>
      </c>
    </row>
    <row r="21" spans="1:8">
      <c r="B21" s="5"/>
      <c r="C21" s="10" t="s">
        <v>34</v>
      </c>
      <c r="D21" s="18" t="s">
        <v>36</v>
      </c>
      <c r="E21" s="7">
        <f>130+(130/100*E14)</f>
        <v>130.18080667593884</v>
      </c>
      <c r="F21" s="11" t="s">
        <v>3</v>
      </c>
    </row>
    <row r="22" spans="1:8">
      <c r="B22" s="5"/>
      <c r="C22" s="5"/>
      <c r="D22" s="5"/>
      <c r="E22" s="5"/>
      <c r="F22" s="5"/>
    </row>
    <row r="23" spans="1:8">
      <c r="A23" s="1"/>
      <c r="B23" s="13"/>
      <c r="C23" s="13"/>
      <c r="D23" s="13"/>
      <c r="E23" s="13"/>
      <c r="F23" s="13"/>
      <c r="G23" s="1"/>
      <c r="H23" s="1"/>
    </row>
    <row r="24" spans="1:8">
      <c r="A24" s="1"/>
      <c r="B24" s="13"/>
      <c r="C24" s="13"/>
      <c r="D24" s="13"/>
      <c r="E24" s="13"/>
      <c r="F24" s="13"/>
      <c r="G24" s="1"/>
      <c r="H24" s="1"/>
    </row>
  </sheetData>
  <sheetProtection password="CAB5" sheet="1" objects="1" scenarios="1"/>
  <mergeCells count="1">
    <mergeCell ref="B4:F4"/>
  </mergeCells>
  <phoneticPr fontId="0" type="noConversion"/>
  <pageMargins left="0.75" right="0.75" top="1" bottom="1" header="0.4921259845" footer="0.492125984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0"/>
  <sheetViews>
    <sheetView showGridLines="0" showRowColHeaders="0" workbookViewId="0">
      <selection activeCell="D7" sqref="D7:E9"/>
    </sheetView>
  </sheetViews>
  <sheetFormatPr defaultColWidth="11.42578125" defaultRowHeight="12.75"/>
  <cols>
    <col min="1" max="1" width="11.42578125" customWidth="1"/>
    <col min="2" max="2" width="5.42578125" customWidth="1"/>
    <col min="3" max="3" width="26.42578125" bestFit="1" customWidth="1"/>
    <col min="4" max="5" width="11.42578125" customWidth="1"/>
    <col min="6" max="6" width="18.140625" bestFit="1" customWidth="1"/>
  </cols>
  <sheetData>
    <row r="1" spans="1:7">
      <c r="A1" s="1"/>
      <c r="B1" s="13"/>
      <c r="C1" s="13"/>
      <c r="D1" s="13"/>
      <c r="E1" s="13"/>
      <c r="F1" s="13"/>
      <c r="G1" s="1"/>
    </row>
    <row r="3" spans="1:7">
      <c r="B3" s="14"/>
      <c r="C3" s="14"/>
      <c r="D3" s="14"/>
      <c r="E3" s="14"/>
      <c r="F3" s="14"/>
    </row>
    <row r="4" spans="1:7" ht="30">
      <c r="B4" s="86" t="s">
        <v>48</v>
      </c>
      <c r="C4" s="86"/>
      <c r="D4" s="86"/>
      <c r="E4" s="86"/>
      <c r="F4" s="86"/>
    </row>
    <row r="5" spans="1:7">
      <c r="B5" s="14"/>
      <c r="C5" s="14" t="s">
        <v>0</v>
      </c>
      <c r="D5" s="14"/>
      <c r="E5" s="14"/>
      <c r="F5" s="14"/>
    </row>
    <row r="6" spans="1:7">
      <c r="B6" s="14"/>
      <c r="C6" s="14"/>
      <c r="D6" s="15" t="s">
        <v>22</v>
      </c>
      <c r="E6" s="15" t="s">
        <v>23</v>
      </c>
      <c r="F6" s="14"/>
    </row>
    <row r="7" spans="1:7">
      <c r="B7" s="14"/>
      <c r="C7" s="17" t="s">
        <v>38</v>
      </c>
      <c r="D7" s="89">
        <v>5.5</v>
      </c>
      <c r="E7" s="90">
        <v>9</v>
      </c>
      <c r="F7" s="16" t="s">
        <v>40</v>
      </c>
    </row>
    <row r="8" spans="1:7">
      <c r="B8" s="14"/>
      <c r="C8" s="17" t="s">
        <v>37</v>
      </c>
      <c r="D8" s="89">
        <v>13</v>
      </c>
      <c r="E8" s="90">
        <v>16</v>
      </c>
      <c r="F8" s="16" t="s">
        <v>40</v>
      </c>
    </row>
    <row r="9" spans="1:7">
      <c r="B9" s="14"/>
      <c r="C9" s="17" t="s">
        <v>39</v>
      </c>
      <c r="D9" s="89">
        <v>49</v>
      </c>
      <c r="E9" s="90">
        <v>15</v>
      </c>
      <c r="F9" s="16" t="s">
        <v>24</v>
      </c>
    </row>
    <row r="10" spans="1:7">
      <c r="B10" s="14"/>
      <c r="C10" s="17"/>
      <c r="D10" s="14"/>
      <c r="E10" s="14"/>
      <c r="F10" s="14"/>
    </row>
    <row r="11" spans="1:7">
      <c r="B11" s="14"/>
      <c r="C11" s="17"/>
      <c r="D11" s="14"/>
      <c r="E11" s="14"/>
      <c r="F11" s="14"/>
    </row>
    <row r="12" spans="1:7">
      <c r="B12" s="14"/>
      <c r="C12" s="17" t="s">
        <v>42</v>
      </c>
      <c r="D12" s="14">
        <f>D7*25.4</f>
        <v>139.69999999999999</v>
      </c>
      <c r="E12" s="14">
        <f>D13-D12</f>
        <v>88.9</v>
      </c>
      <c r="F12" s="16" t="s">
        <v>43</v>
      </c>
    </row>
    <row r="13" spans="1:7">
      <c r="B13" s="14"/>
      <c r="C13" s="17" t="s">
        <v>41</v>
      </c>
      <c r="D13" s="14">
        <f>E7*25.4</f>
        <v>228.6</v>
      </c>
      <c r="E13" s="20">
        <f>(D13-D12)*100/D12</f>
        <v>63.63636363636364</v>
      </c>
      <c r="F13" s="16" t="s">
        <v>44</v>
      </c>
    </row>
    <row r="14" spans="1:7">
      <c r="B14" s="14"/>
      <c r="C14" s="17"/>
      <c r="D14" s="14"/>
      <c r="E14" s="14"/>
      <c r="F14" s="16"/>
    </row>
    <row r="15" spans="1:7">
      <c r="B15" s="14"/>
      <c r="C15" s="17"/>
      <c r="D15" s="14"/>
      <c r="E15" s="14"/>
      <c r="F15" s="16"/>
    </row>
    <row r="16" spans="1:7">
      <c r="B16" s="14"/>
      <c r="C16" s="16" t="s">
        <v>45</v>
      </c>
      <c r="D16" s="27">
        <f>(((E7-D7)/2)*25.4)+(D9-E9)</f>
        <v>78.449999999999989</v>
      </c>
      <c r="E16" s="16" t="s">
        <v>46</v>
      </c>
      <c r="F16" s="16"/>
    </row>
    <row r="17" spans="2:6">
      <c r="B17" s="14"/>
      <c r="C17" s="16" t="s">
        <v>45</v>
      </c>
      <c r="D17" s="27">
        <f>(((E7-D7)/2)*25.4)-(D9-E9)</f>
        <v>10.449999999999996</v>
      </c>
      <c r="E17" s="16" t="s">
        <v>47</v>
      </c>
      <c r="F17" s="16"/>
    </row>
    <row r="18" spans="2:6">
      <c r="B18" s="14"/>
      <c r="C18" s="16"/>
      <c r="D18" s="16"/>
      <c r="E18" s="16"/>
      <c r="F18" s="16"/>
    </row>
    <row r="19" spans="2:6">
      <c r="B19" s="1"/>
      <c r="C19" s="19" t="s">
        <v>0</v>
      </c>
      <c r="D19" s="19"/>
      <c r="E19" s="19"/>
      <c r="F19" s="19" t="s">
        <v>0</v>
      </c>
    </row>
    <row r="20" spans="2:6">
      <c r="B20" s="1"/>
      <c r="C20" s="1"/>
      <c r="D20" s="1"/>
      <c r="E20" s="1"/>
      <c r="F20" s="1"/>
    </row>
  </sheetData>
  <sheetProtection password="CAB5" sheet="1" objects="1" scenarios="1"/>
  <mergeCells count="1">
    <mergeCell ref="B4:F4"/>
  </mergeCells>
  <phoneticPr fontId="0" type="noConversion"/>
  <pageMargins left="0.75" right="0.75" top="1" bottom="1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F15"/>
  <sheetViews>
    <sheetView showGridLines="0" showRowColHeaders="0" workbookViewId="0">
      <selection activeCell="B3" sqref="B3:F3"/>
    </sheetView>
  </sheetViews>
  <sheetFormatPr defaultColWidth="11.42578125" defaultRowHeight="12.75"/>
  <cols>
    <col min="1" max="2" width="11.42578125" customWidth="1"/>
    <col min="3" max="3" width="16.28515625" bestFit="1" customWidth="1"/>
    <col min="4" max="5" width="11.42578125" customWidth="1"/>
    <col min="6" max="6" width="17.140625" customWidth="1"/>
    <col min="7" max="7" width="12" customWidth="1"/>
    <col min="8" max="8" width="11.42578125" customWidth="1"/>
    <col min="9" max="9" width="16.140625" bestFit="1" customWidth="1"/>
    <col min="10" max="10" width="11.42578125" customWidth="1"/>
    <col min="11" max="11" width="14" bestFit="1" customWidth="1"/>
    <col min="12" max="12" width="4.7109375" customWidth="1"/>
    <col min="13" max="13" width="13.85546875" bestFit="1" customWidth="1"/>
  </cols>
  <sheetData>
    <row r="1" spans="2:6">
      <c r="B1" s="1"/>
      <c r="C1" s="1"/>
      <c r="D1" s="1"/>
      <c r="E1" s="1"/>
      <c r="F1" s="1"/>
    </row>
    <row r="3" spans="2:6" ht="30">
      <c r="B3" s="87" t="s">
        <v>51</v>
      </c>
      <c r="C3" s="87"/>
      <c r="D3" s="87"/>
      <c r="E3" s="87"/>
      <c r="F3" s="87"/>
    </row>
    <row r="4" spans="2:6" ht="12.75" customHeight="1">
      <c r="B4" s="26"/>
      <c r="C4" s="26"/>
      <c r="D4" s="26"/>
      <c r="E4" s="26"/>
      <c r="F4" s="26"/>
    </row>
    <row r="5" spans="2:6" ht="12.75" customHeight="1">
      <c r="B5" s="21"/>
      <c r="C5" s="21"/>
      <c r="D5" s="28" t="s">
        <v>22</v>
      </c>
      <c r="E5" s="28" t="s">
        <v>23</v>
      </c>
      <c r="F5" s="21"/>
    </row>
    <row r="6" spans="2:6">
      <c r="B6" s="21"/>
      <c r="C6" s="22" t="s">
        <v>49</v>
      </c>
      <c r="D6" s="89">
        <v>175</v>
      </c>
      <c r="E6" s="90">
        <v>175</v>
      </c>
      <c r="F6" s="23" t="s">
        <v>24</v>
      </c>
    </row>
    <row r="7" spans="2:6">
      <c r="B7" s="21"/>
      <c r="C7" s="22" t="s">
        <v>35</v>
      </c>
      <c r="D7" s="89">
        <v>70</v>
      </c>
      <c r="E7" s="90">
        <v>65</v>
      </c>
      <c r="F7" s="23" t="s">
        <v>50</v>
      </c>
    </row>
    <row r="8" spans="2:6">
      <c r="B8" s="21"/>
      <c r="C8" s="22" t="s">
        <v>7</v>
      </c>
      <c r="D8" s="89">
        <v>13</v>
      </c>
      <c r="E8" s="90">
        <v>14</v>
      </c>
      <c r="F8" s="23" t="s">
        <v>40</v>
      </c>
    </row>
    <row r="9" spans="2:6">
      <c r="B9" s="21"/>
      <c r="C9" s="21"/>
      <c r="D9" s="21"/>
      <c r="E9" s="21"/>
      <c r="F9" s="21"/>
    </row>
    <row r="10" spans="2:6">
      <c r="B10" s="21"/>
      <c r="C10" s="22" t="s">
        <v>52</v>
      </c>
      <c r="D10" s="21"/>
      <c r="E10" s="21"/>
      <c r="F10" s="23" t="s">
        <v>0</v>
      </c>
    </row>
    <row r="11" spans="2:6">
      <c r="B11" s="21"/>
      <c r="C11" s="22" t="s">
        <v>22</v>
      </c>
      <c r="D11" s="21"/>
      <c r="E11" s="25">
        <f>SUM((D6*((D7/100))*2)+(D8*25.4))/2</f>
        <v>287.59999999999997</v>
      </c>
      <c r="F11" s="23" t="s">
        <v>24</v>
      </c>
    </row>
    <row r="12" spans="2:6">
      <c r="B12" s="21"/>
      <c r="C12" s="22" t="s">
        <v>23</v>
      </c>
      <c r="D12" s="21"/>
      <c r="E12" s="25">
        <f>SUM((E6*((E7/100))*2)+(E8*25.4))/2</f>
        <v>291.54999999999995</v>
      </c>
      <c r="F12" s="23" t="s">
        <v>24</v>
      </c>
    </row>
    <row r="13" spans="2:6">
      <c r="B13" s="21"/>
      <c r="C13" s="21"/>
      <c r="D13" s="21"/>
      <c r="E13" s="21"/>
      <c r="F13" s="21"/>
    </row>
    <row r="14" spans="2:6">
      <c r="B14" s="21"/>
      <c r="C14" s="29" t="s">
        <v>53</v>
      </c>
      <c r="D14" s="30">
        <f>(E11-E12)/2</f>
        <v>-1.9749999999999943</v>
      </c>
      <c r="E14" s="24" t="s">
        <v>54</v>
      </c>
      <c r="F14" s="21"/>
    </row>
    <row r="15" spans="2:6">
      <c r="B15" s="21"/>
      <c r="C15" s="21"/>
      <c r="D15" s="21"/>
      <c r="E15" s="21"/>
      <c r="F15" s="21"/>
    </row>
  </sheetData>
  <sheetProtection password="CAB5" sheet="1" objects="1" scenarios="1"/>
  <mergeCells count="1">
    <mergeCell ref="B3:F3"/>
  </mergeCells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H9"/>
  <sheetViews>
    <sheetView showGridLines="0" showRowColHeaders="0" workbookViewId="0">
      <selection activeCell="D6" sqref="D6:D8"/>
    </sheetView>
  </sheetViews>
  <sheetFormatPr defaultColWidth="11.42578125" defaultRowHeight="12.75"/>
  <cols>
    <col min="1" max="1" width="11.42578125" customWidth="1"/>
    <col min="2" max="2" width="5" customWidth="1"/>
    <col min="3" max="3" width="20.28515625" bestFit="1" customWidth="1"/>
    <col min="4" max="5" width="11.42578125" customWidth="1"/>
    <col min="6" max="6" width="12.5703125" bestFit="1" customWidth="1"/>
    <col min="7" max="7" width="11.42578125" customWidth="1"/>
    <col min="8" max="8" width="5.7109375" customWidth="1"/>
  </cols>
  <sheetData>
    <row r="1" spans="2:8">
      <c r="C1" t="s">
        <v>0</v>
      </c>
    </row>
    <row r="2" spans="2:8">
      <c r="C2" t="s">
        <v>0</v>
      </c>
    </row>
    <row r="3" spans="2:8">
      <c r="B3" s="2"/>
      <c r="C3" s="2"/>
      <c r="D3" s="2"/>
      <c r="E3" s="2"/>
      <c r="F3" s="2"/>
      <c r="G3" s="2"/>
      <c r="H3" s="2"/>
    </row>
    <row r="4" spans="2:8" ht="30">
      <c r="B4" s="2"/>
      <c r="C4" s="88" t="s">
        <v>59</v>
      </c>
      <c r="D4" s="88"/>
      <c r="E4" s="88"/>
      <c r="F4" s="88"/>
      <c r="G4" s="88"/>
      <c r="H4" s="2"/>
    </row>
    <row r="5" spans="2:8">
      <c r="B5" s="2"/>
      <c r="C5" s="2"/>
      <c r="D5" s="2"/>
      <c r="E5" s="2"/>
      <c r="F5" s="2"/>
      <c r="G5" s="2"/>
      <c r="H5" s="2"/>
    </row>
    <row r="6" spans="2:8">
      <c r="B6" s="2"/>
      <c r="C6" s="3" t="s">
        <v>56</v>
      </c>
      <c r="D6" s="91">
        <v>15</v>
      </c>
      <c r="E6" s="2" t="s">
        <v>4</v>
      </c>
      <c r="F6" s="3" t="s">
        <v>58</v>
      </c>
      <c r="G6" s="2">
        <f>SUM(D6*(D7/100))*D8</f>
        <v>21000</v>
      </c>
      <c r="H6" s="4" t="s">
        <v>55</v>
      </c>
    </row>
    <row r="7" spans="2:8">
      <c r="B7" s="2"/>
      <c r="C7" s="3" t="s">
        <v>61</v>
      </c>
      <c r="D7" s="92">
        <v>280</v>
      </c>
      <c r="E7" s="2" t="s">
        <v>55</v>
      </c>
      <c r="F7" s="3" t="s">
        <v>57</v>
      </c>
      <c r="G7" s="2">
        <f>SUM(D6*(D7/100))</f>
        <v>42</v>
      </c>
      <c r="H7" s="4" t="s">
        <v>55</v>
      </c>
    </row>
    <row r="8" spans="2:8">
      <c r="B8" s="2"/>
      <c r="C8" s="3" t="s">
        <v>62</v>
      </c>
      <c r="D8" s="91">
        <v>500</v>
      </c>
      <c r="E8" s="2" t="s">
        <v>5</v>
      </c>
      <c r="F8" s="2"/>
      <c r="G8" s="2"/>
      <c r="H8" s="2"/>
    </row>
    <row r="9" spans="2:8">
      <c r="B9" s="2"/>
      <c r="C9" s="2"/>
      <c r="D9" s="2"/>
      <c r="E9" s="2"/>
      <c r="F9" s="2"/>
      <c r="G9" s="2"/>
      <c r="H9" s="2"/>
    </row>
  </sheetData>
  <sheetProtection password="CAB5" sheet="1" objects="1" scenarios="1"/>
  <mergeCells count="1">
    <mergeCell ref="C4:G4"/>
  </mergeCells>
  <phoneticPr fontId="0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Sebesség számláló</vt:lpstr>
      <vt:lpstr>Kerék váltóméret kalkulátor</vt:lpstr>
      <vt:lpstr>Felni méret kalkulátor</vt:lpstr>
      <vt:lpstr>Autó magasság különbség</vt:lpstr>
      <vt:lpstr>Útiköltség számoló</vt:lpstr>
    </vt:vector>
  </TitlesOfParts>
  <Company>MSXI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HSchings</dc:creator>
  <cp:lastModifiedBy>Kovács Sándor</cp:lastModifiedBy>
  <dcterms:created xsi:type="dcterms:W3CDTF">2006-10-30T10:38:59Z</dcterms:created>
  <dcterms:modified xsi:type="dcterms:W3CDTF">2018-05-25T19:34:54Z</dcterms:modified>
</cp:coreProperties>
</file>